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Řízení a organizace školy\Školní rok 2020-2021\veřejné zakázky\střecha školky\"/>
    </mc:Choice>
  </mc:AlternateContent>
  <xr:revisionPtr revIDLastSave="0" documentId="8_{53B94801-FEE3-4C24-A42D-74C5A9A0B218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01 Pol'!$A$1:$X$53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" i="12" l="1"/>
  <c r="O8" i="12"/>
  <c r="G9" i="12"/>
  <c r="M9" i="12" s="1"/>
  <c r="M8" i="12" s="1"/>
  <c r="I9" i="12"/>
  <c r="I8" i="12" s="1"/>
  <c r="K9" i="12"/>
  <c r="K8" i="12" s="1"/>
  <c r="O9" i="12"/>
  <c r="Q9" i="12"/>
  <c r="Q8" i="12" s="1"/>
  <c r="V9" i="12"/>
  <c r="V8" i="12" s="1"/>
  <c r="G12" i="12"/>
  <c r="AF43" i="12" s="1"/>
  <c r="I12" i="12"/>
  <c r="K12" i="12"/>
  <c r="O12" i="12"/>
  <c r="Q12" i="12"/>
  <c r="V12" i="12"/>
  <c r="G18" i="12"/>
  <c r="G11" i="12" s="1"/>
  <c r="I50" i="1" s="1"/>
  <c r="I17" i="1" s="1"/>
  <c r="I18" i="12"/>
  <c r="K18" i="12"/>
  <c r="O18" i="12"/>
  <c r="Q18" i="12"/>
  <c r="V18" i="12"/>
  <c r="G24" i="12"/>
  <c r="I24" i="12"/>
  <c r="K24" i="12"/>
  <c r="M24" i="12"/>
  <c r="O24" i="12"/>
  <c r="Q24" i="12"/>
  <c r="V24" i="12"/>
  <c r="G25" i="12"/>
  <c r="M25" i="12" s="1"/>
  <c r="I25" i="12"/>
  <c r="K25" i="12"/>
  <c r="O25" i="12"/>
  <c r="Q25" i="12"/>
  <c r="V25" i="12"/>
  <c r="G27" i="12"/>
  <c r="M27" i="12" s="1"/>
  <c r="I27" i="12"/>
  <c r="K27" i="12"/>
  <c r="O27" i="12"/>
  <c r="Q27" i="12"/>
  <c r="V27" i="12"/>
  <c r="G29" i="12"/>
  <c r="M29" i="12" s="1"/>
  <c r="I29" i="12"/>
  <c r="K29" i="12"/>
  <c r="O29" i="12"/>
  <c r="Q29" i="12"/>
  <c r="V29" i="12"/>
  <c r="G31" i="12"/>
  <c r="M31" i="12" s="1"/>
  <c r="I31" i="12"/>
  <c r="K31" i="12"/>
  <c r="O31" i="12"/>
  <c r="Q31" i="12"/>
  <c r="V31" i="12"/>
  <c r="G32" i="12"/>
  <c r="I32" i="12"/>
  <c r="K32" i="12"/>
  <c r="M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G40" i="12" s="1"/>
  <c r="I53" i="1" s="1"/>
  <c r="I20" i="1" s="1"/>
  <c r="I41" i="12"/>
  <c r="I40" i="12" s="1"/>
  <c r="K41" i="12"/>
  <c r="K40" i="12" s="1"/>
  <c r="O41" i="12"/>
  <c r="O40" i="12" s="1"/>
  <c r="Q41" i="12"/>
  <c r="Q40" i="12" s="1"/>
  <c r="V41" i="12"/>
  <c r="V40" i="12" s="1"/>
  <c r="AE43" i="12"/>
  <c r="F40" i="1" s="1"/>
  <c r="I18" i="1"/>
  <c r="G39" i="1" l="1"/>
  <c r="G42" i="1" s="1"/>
  <c r="G25" i="1" s="1"/>
  <c r="A25" i="1" s="1"/>
  <c r="G41" i="1"/>
  <c r="G40" i="1"/>
  <c r="H40" i="1"/>
  <c r="I40" i="1" s="1"/>
  <c r="M12" i="12"/>
  <c r="Q30" i="12"/>
  <c r="O30" i="12"/>
  <c r="O11" i="12"/>
  <c r="F41" i="1"/>
  <c r="H41" i="1" s="1"/>
  <c r="I41" i="1" s="1"/>
  <c r="K30" i="12"/>
  <c r="K11" i="12"/>
  <c r="I11" i="12"/>
  <c r="I49" i="1"/>
  <c r="I30" i="12"/>
  <c r="F39" i="1"/>
  <c r="M30" i="12"/>
  <c r="Q11" i="12"/>
  <c r="V30" i="12"/>
  <c r="V11" i="12"/>
  <c r="G26" i="1"/>
  <c r="A26" i="1"/>
  <c r="M41" i="12"/>
  <c r="M40" i="12" s="1"/>
  <c r="G38" i="12"/>
  <c r="I52" i="1" s="1"/>
  <c r="I19" i="1" s="1"/>
  <c r="G30" i="12"/>
  <c r="I51" i="1" s="1"/>
  <c r="M18" i="12"/>
  <c r="M11" i="12" s="1"/>
  <c r="J28" i="1"/>
  <c r="J26" i="1"/>
  <c r="G38" i="1"/>
  <c r="F38" i="1"/>
  <c r="J23" i="1"/>
  <c r="J24" i="1"/>
  <c r="J25" i="1"/>
  <c r="J27" i="1"/>
  <c r="E24" i="1"/>
  <c r="E26" i="1"/>
  <c r="H39" i="1" l="1"/>
  <c r="H42" i="1" s="1"/>
  <c r="F42" i="1"/>
  <c r="I16" i="1"/>
  <c r="I21" i="1" s="1"/>
  <c r="I54" i="1"/>
  <c r="G43" i="12"/>
  <c r="I39" i="1" l="1"/>
  <c r="I42" i="1" s="1"/>
  <c r="J53" i="1"/>
  <c r="J51" i="1"/>
  <c r="J49" i="1"/>
  <c r="J50" i="1"/>
  <c r="J52" i="1"/>
  <c r="G28" i="1"/>
  <c r="G23" i="1"/>
  <c r="A23" i="1" s="1"/>
  <c r="G24" i="1" s="1"/>
  <c r="A27" i="1" s="1"/>
  <c r="J54" i="1" l="1"/>
  <c r="A24" i="1"/>
  <c r="J41" i="1"/>
  <c r="J39" i="1"/>
  <c r="J42" i="1" s="1"/>
  <c r="J40" i="1"/>
  <c r="A29" i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<sst xmlns="http://schemas.openxmlformats.org/spreadsheetml/2006/main" count="295" uniqueCount="162">
  <si>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</si>
  <si>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</si>
  <si>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</si>
  <si>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</si>
  <si>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</si>
  <si>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</si>
  <si>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</si>
  <si>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</si>
  <si>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</si>
  <si>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</si>
  <si>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</si>
  <si>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</si>
  <si>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</si>
  <si>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</si>
  <si>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</si>
  <si>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</si>
  <si>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</si>
  <si>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</si>
  <si>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</si>
  <si>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</si>
  <si>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</si>
  <si>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</si>
  <si>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</si>
  <si>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</si>
  <si>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</si>
  <si>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</si>
  <si>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</si>
  <si>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</si>
  <si>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</si>
  <si>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</si>
  <si>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</si>
  <si>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</si>
  <si>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</si>
  <si>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</si>
  <si>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</si>
  <si>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</si>
  <si>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</si>
  <si>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</si>
  <si>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</si>
  <si>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</si>
  <si>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</si>
  <si>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</si>
  <si>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</si>
  <si>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</si>
  <si>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Oprava podhledu střechy-  MŠ Konopiska Brno</t>
  </si>
  <si>
    <t>SO01</t>
  </si>
  <si>
    <t xml:space="preserve">Oprava podhledu střechy MŠ Konopiska </t>
  </si>
  <si>
    <t>Objekt:</t>
  </si>
  <si>
    <t>Rozpočet:</t>
  </si>
  <si>
    <t>sdfsdf</t>
  </si>
  <si>
    <t>0052021</t>
  </si>
  <si>
    <t>Oprava podhledu - havarijního stavu MŠ Konopiska</t>
  </si>
  <si>
    <t>Stavba</t>
  </si>
  <si>
    <t>Celkem za stavbu</t>
  </si>
  <si>
    <t>CZK</t>
  </si>
  <si>
    <t>Rekapitulace dílů</t>
  </si>
  <si>
    <t>Typ dílu</t>
  </si>
  <si>
    <t>94</t>
  </si>
  <si>
    <t>Lešení a stavební výtahy</t>
  </si>
  <si>
    <t>767</t>
  </si>
  <si>
    <t>Konstrukce zámečnické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</si>
  <si>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</si>
  <si>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</si>
  <si>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</si>
  <si>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</si>
  <si>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</si>
  <si>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</si>
  <si>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</si>
  <si>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</si>
  <si>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</si>
  <si>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</si>
  <si>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</si>
  <si>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</si>
  <si>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</si>
  <si>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</si>
  <si>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</si>
  <si>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</si>
  <si>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</si>
  <si>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</si>
  <si>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</si>
  <si>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</si>
  <si>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</si>
  <si>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</si>
  <si>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</si>
  <si>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</si>
  <si>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</si>
  <si>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</si>
  <si>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</si>
  <si>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</si>
  <si>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</si>
  <si>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</si>
  <si>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</si>
  <si>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</si>
  <si>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949942101R00</t>
  </si>
  <si>
    <t>soubor</t>
  </si>
  <si>
    <t>RTS 20/ I</t>
  </si>
  <si>
    <t>Indiv</t>
  </si>
  <si>
    <t>Práce</t>
  </si>
  <si>
    <t>POL1_</t>
  </si>
  <si>
    <t>1</t>
  </si>
  <si>
    <t>VV</t>
  </si>
  <si>
    <t>767584701R00</t>
  </si>
  <si>
    <t>Montáž podhledů z tvarovaných plechů - nýtováním hliníkový kompozitní panel ve specifikaci</t>
  </si>
  <si>
    <t>m2</t>
  </si>
  <si>
    <t>3 % na dilatace : 40,1*0,1*1,03</t>
  </si>
  <si>
    <t>32,5*2*0,1*1,03</t>
  </si>
  <si>
    <t>25*0,2*2*1,03</t>
  </si>
  <si>
    <t>31,6*1*1,03</t>
  </si>
  <si>
    <t>7,26*1,03</t>
  </si>
  <si>
    <t>767581802R00</t>
  </si>
  <si>
    <t>Demontáž podhledů - desek</t>
  </si>
  <si>
    <t>40,1*0,1</t>
  </si>
  <si>
    <t>32,5*2*0,1</t>
  </si>
  <si>
    <t>25*0,2*2</t>
  </si>
  <si>
    <t>31,6*1</t>
  </si>
  <si>
    <t>7,26</t>
  </si>
  <si>
    <t>767-03</t>
  </si>
  <si>
    <t>Ochrana stávaj. konstrukcí, doplnění roštu, nezměřitelné práce</t>
  </si>
  <si>
    <t>Soubor</t>
  </si>
  <si>
    <t>Vlastní</t>
  </si>
  <si>
    <t>767-01</t>
  </si>
  <si>
    <t>Kompozitní panel hliníkový</t>
  </si>
  <si>
    <t xml:space="preserve">m2    </t>
  </si>
  <si>
    <t>Specifikace</t>
  </si>
  <si>
    <t>POL3_</t>
  </si>
  <si>
    <t>25 % prořez : 59,37*1,25</t>
  </si>
  <si>
    <t>767-02</t>
  </si>
  <si>
    <t>Výroba podhledů-úprava pro montáž</t>
  </si>
  <si>
    <t>59,37</t>
  </si>
  <si>
    <t>998767203R00</t>
  </si>
  <si>
    <t>Přesun hmot pro zámečnické konstr., výšky do 24 m</t>
  </si>
  <si>
    <t>Přesun hmot</t>
  </si>
  <si>
    <t>POL7_</t>
  </si>
  <si>
    <t>979013312R00</t>
  </si>
  <si>
    <t>Svislá doprava vybouraných hmot na výšku do 3,5 m</t>
  </si>
  <si>
    <t>t</t>
  </si>
  <si>
    <t>Přesun suti</t>
  </si>
  <si>
    <t>POL8_</t>
  </si>
  <si>
    <t>979017191R00</t>
  </si>
  <si>
    <t>Příplatek k přemístění suti za dalších H 3,5 m</t>
  </si>
  <si>
    <t>979086213R00</t>
  </si>
  <si>
    <t>Nakládání vybouraných hmot na dopravní prostředek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</si>
  <si>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</si>
  <si>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</si>
  <si>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</si>
  <si>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</si>
  <si>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</si>
  <si>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</si>
  <si>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979990110RKO</t>
  </si>
  <si>
    <t>Poplatek za skládku suti - desky podhledu</t>
  </si>
  <si>
    <t>005122010R</t>
  </si>
  <si>
    <t xml:space="preserve">Provoz objednatele </t>
  </si>
  <si>
    <t>VRN</t>
  </si>
  <si>
    <t>POL99_1</t>
  </si>
  <si>
    <t>005211080R</t>
  </si>
  <si>
    <t xml:space="preserve">Bezpečnostní a hygienická opatření na staveništi </t>
  </si>
  <si>
    <t>POL99_2</t>
  </si>
  <si>
    <t>SUM</t>
  </si>
  <si>
    <t>Poznámky uchazeče k zadání</t>
  </si>
  <si>
    <t>POPUZIV</t>
  </si>
  <si>
    <t>END</t>
  </si>
  <si>
    <t>Nájem za hydraulickou zvedací plošinu,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</si>
</sst>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91" t="s">
        <v>41</v>
      </c>
      <c r="B2" s="191"/>
      <c r="C2" s="191"/>
      <c r="D2" s="191"/>
      <c r="E2" s="191"/>
      <c r="F2" s="191"/>
      <c r="G2" s="19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opLeftCell="B26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227" t="s">
        <v>4</v>
      </c>
      <c r="C1" s="228"/>
      <c r="D1" s="228"/>
      <c r="E1" s="228"/>
      <c r="F1" s="228"/>
      <c r="G1" s="228"/>
      <c r="H1" s="228"/>
      <c r="I1" s="228"/>
      <c r="J1" s="229"/>
    </row>
    <row r="2" spans="1:15" ht="36" customHeight="1" x14ac:dyDescent="0.25">
      <c r="A2" s="2"/>
      <c r="B2" s="77" t="s">
        <v>24</v>
      </c>
      <c r="C2" s="78"/>
      <c r="D2" s="79" t="s">
        <v>50</v>
      </c>
      <c r="E2" s="233" t="s">
        <v>51</v>
      </c>
      <c r="F2" s="234"/>
      <c r="G2" s="234"/>
      <c r="H2" s="234"/>
      <c r="I2" s="234"/>
      <c r="J2" s="235"/>
      <c r="O2" s="1"/>
    </row>
    <row r="3" spans="1:15" ht="27" customHeight="1" x14ac:dyDescent="0.25">
      <c r="A3" s="2"/>
      <c r="B3" s="80" t="s">
        <v>47</v>
      </c>
      <c r="C3" s="78"/>
      <c r="D3" s="81" t="s">
        <v>45</v>
      </c>
      <c r="E3" s="236" t="s">
        <v>46</v>
      </c>
      <c r="F3" s="237"/>
      <c r="G3" s="237"/>
      <c r="H3" s="237"/>
      <c r="I3" s="237"/>
      <c r="J3" s="238"/>
    </row>
    <row r="4" spans="1:15" ht="23.25" customHeight="1" x14ac:dyDescent="0.25">
      <c r="A4" s="76">
        <v>952</v>
      </c>
      <c r="B4" s="82" t="s">
        <v>48</v>
      </c>
      <c r="C4" s="83"/>
      <c r="D4" s="84" t="s">
        <v>43</v>
      </c>
      <c r="E4" s="216" t="s">
        <v>44</v>
      </c>
      <c r="F4" s="217"/>
      <c r="G4" s="217"/>
      <c r="H4" s="217"/>
      <c r="I4" s="217"/>
      <c r="J4" s="218"/>
    </row>
    <row r="5" spans="1:15" ht="24" customHeight="1" x14ac:dyDescent="0.25">
      <c r="A5" s="2"/>
      <c r="B5" s="31" t="s">
        <v>23</v>
      </c>
      <c r="D5" s="221"/>
      <c r="E5" s="222"/>
      <c r="F5" s="222"/>
      <c r="G5" s="222"/>
      <c r="H5" s="18" t="s">
        <v>42</v>
      </c>
      <c r="I5" s="22"/>
      <c r="J5" s="8"/>
    </row>
    <row r="6" spans="1:15" ht="15.75" customHeight="1" x14ac:dyDescent="0.25">
      <c r="A6" s="2"/>
      <c r="B6" s="28"/>
      <c r="C6" s="55"/>
      <c r="D6" s="223"/>
      <c r="E6" s="224"/>
      <c r="F6" s="224"/>
      <c r="G6" s="224"/>
      <c r="H6" s="18" t="s">
        <v>36</v>
      </c>
      <c r="I6" s="22"/>
      <c r="J6" s="8"/>
    </row>
    <row r="7" spans="1:15" ht="15.75" customHeight="1" x14ac:dyDescent="0.25">
      <c r="A7" s="2"/>
      <c r="B7" s="29"/>
      <c r="C7" s="56"/>
      <c r="D7" s="53"/>
      <c r="E7" s="225"/>
      <c r="F7" s="226"/>
      <c r="G7" s="226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40"/>
      <c r="E11" s="240"/>
      <c r="F11" s="240"/>
      <c r="G11" s="240"/>
      <c r="H11" s="18" t="s">
        <v>42</v>
      </c>
      <c r="I11" s="86"/>
      <c r="J11" s="8"/>
    </row>
    <row r="12" spans="1:15" ht="15.75" customHeight="1" x14ac:dyDescent="0.25">
      <c r="A12" s="2"/>
      <c r="B12" s="28"/>
      <c r="C12" s="55"/>
      <c r="D12" s="215"/>
      <c r="E12" s="215"/>
      <c r="F12" s="215"/>
      <c r="G12" s="215"/>
      <c r="H12" s="18" t="s">
        <v>36</v>
      </c>
      <c r="I12" s="86"/>
      <c r="J12" s="8"/>
    </row>
    <row r="13" spans="1:15" ht="15.75" customHeight="1" x14ac:dyDescent="0.25">
      <c r="A13" s="2"/>
      <c r="B13" s="29"/>
      <c r="C13" s="56"/>
      <c r="D13" s="85"/>
      <c r="E13" s="219"/>
      <c r="F13" s="220"/>
      <c r="G13" s="220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39"/>
      <c r="F15" s="239"/>
      <c r="G15" s="241"/>
      <c r="H15" s="241"/>
      <c r="I15" s="241" t="s">
        <v>31</v>
      </c>
      <c r="J15" s="242"/>
    </row>
    <row r="16" spans="1:15" ht="23.25" customHeight="1" x14ac:dyDescent="0.25">
      <c r="A16" s="139" t="s">
        <v>26</v>
      </c>
      <c r="B16" s="38" t="s">
        <v>26</v>
      </c>
      <c r="C16" s="62"/>
      <c r="D16" s="63"/>
      <c r="E16" s="204"/>
      <c r="F16" s="205"/>
      <c r="G16" s="204"/>
      <c r="H16" s="205"/>
      <c r="I16" s="204">
        <f>SUMIF(F49:F53,A16,I49:I53)+SUMIF(F49:F53,"PSU",I49:I53)</f>
        <v>0</v>
      </c>
      <c r="J16" s="206"/>
    </row>
    <row r="17" spans="1:10" ht="23.25" customHeight="1" x14ac:dyDescent="0.25">
      <c r="A17" s="139" t="s">
        <v>27</v>
      </c>
      <c r="B17" s="38" t="s">
        <v>27</v>
      </c>
      <c r="C17" s="62"/>
      <c r="D17" s="63"/>
      <c r="E17" s="204"/>
      <c r="F17" s="205"/>
      <c r="G17" s="204"/>
      <c r="H17" s="205"/>
      <c r="I17" s="204">
        <f>SUMIF(F49:F53,A17,I49:I53)</f>
        <v>0</v>
      </c>
      <c r="J17" s="206"/>
    </row>
    <row r="18" spans="1:10" ht="23.25" customHeight="1" x14ac:dyDescent="0.25">
      <c r="A18" s="139" t="s">
        <v>28</v>
      </c>
      <c r="B18" s="38" t="s">
        <v>28</v>
      </c>
      <c r="C18" s="62"/>
      <c r="D18" s="63"/>
      <c r="E18" s="204"/>
      <c r="F18" s="205"/>
      <c r="G18" s="204"/>
      <c r="H18" s="205"/>
      <c r="I18" s="204">
        <f>SUMIF(F49:F53,A18,I49:I53)</f>
        <v>0</v>
      </c>
      <c r="J18" s="206"/>
    </row>
    <row r="19" spans="1:10" ht="23.25" customHeight="1" x14ac:dyDescent="0.25">
      <c r="A19" s="139" t="s">
        <v>64</v>
      </c>
      <c r="B19" s="38" t="s">
        <v>29</v>
      </c>
      <c r="C19" s="62"/>
      <c r="D19" s="63"/>
      <c r="E19" s="204"/>
      <c r="F19" s="205"/>
      <c r="G19" s="204"/>
      <c r="H19" s="205"/>
      <c r="I19" s="204">
        <f>SUMIF(F49:F53,A19,I49:I53)</f>
        <v>0</v>
      </c>
      <c r="J19" s="206"/>
    </row>
    <row r="20" spans="1:10" ht="23.25" customHeight="1" x14ac:dyDescent="0.25">
      <c r="A20" s="139" t="s">
        <v>65</v>
      </c>
      <c r="B20" s="38" t="s">
        <v>30</v>
      </c>
      <c r="C20" s="62"/>
      <c r="D20" s="63"/>
      <c r="E20" s="204"/>
      <c r="F20" s="205"/>
      <c r="G20" s="204"/>
      <c r="H20" s="205"/>
      <c r="I20" s="204">
        <f>SUMIF(F49:F53,A20,I49:I53)</f>
        <v>0</v>
      </c>
      <c r="J20" s="206"/>
    </row>
    <row r="21" spans="1:10" ht="23.25" customHeight="1" x14ac:dyDescent="0.25">
      <c r="A21" s="2"/>
      <c r="B21" s="48" t="s">
        <v>31</v>
      </c>
      <c r="C21" s="64"/>
      <c r="D21" s="65"/>
      <c r="E21" s="207"/>
      <c r="F21" s="243"/>
      <c r="G21" s="207"/>
      <c r="H21" s="243"/>
      <c r="I21" s="207">
        <f>SUM(I16:J20)</f>
        <v>0</v>
      </c>
      <c r="J21" s="208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02">
        <f>ZakladDPHSniVypocet</f>
        <v>0</v>
      </c>
      <c r="H23" s="203"/>
      <c r="I23" s="203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00">
        <f>A23</f>
        <v>0</v>
      </c>
      <c r="H24" s="201"/>
      <c r="I24" s="201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2">
        <f>ZakladDPHZaklVypocet</f>
        <v>0</v>
      </c>
      <c r="H25" s="203"/>
      <c r="I25" s="203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0">
        <f>A25</f>
        <v>0</v>
      </c>
      <c r="H26" s="231"/>
      <c r="I26" s="231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2">
        <f>CenaCelkem-(ZakladDPHSni+DPHSni+ZakladDPHZakl+DPHZakl)</f>
        <v>0</v>
      </c>
      <c r="H27" s="232"/>
      <c r="I27" s="232"/>
      <c r="J27" s="41" t="str">
        <f t="shared" si="0"/>
        <v>CZK</v>
      </c>
    </row>
    <row r="28" spans="1:10" ht="27.75" hidden="1" customHeight="1" thickBot="1" x14ac:dyDescent="0.3">
      <c r="A28" s="2"/>
      <c r="B28" s="113" t="s">
        <v>25</v>
      </c>
      <c r="C28" s="114"/>
      <c r="D28" s="114"/>
      <c r="E28" s="115"/>
      <c r="F28" s="116"/>
      <c r="G28" s="210">
        <f>ZakladDPHSniVypocet+ZakladDPHZaklVypocet</f>
        <v>0</v>
      </c>
      <c r="H28" s="210"/>
      <c r="I28" s="210"/>
      <c r="J28" s="117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3" t="s">
        <v>37</v>
      </c>
      <c r="C29" s="118"/>
      <c r="D29" s="118"/>
      <c r="E29" s="118"/>
      <c r="F29" s="119"/>
      <c r="G29" s="209">
        <f>A27</f>
        <v>0</v>
      </c>
      <c r="H29" s="209"/>
      <c r="I29" s="209"/>
      <c r="J29" s="120" t="s">
        <v>54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11" t="s">
        <v>49</v>
      </c>
      <c r="E34" s="212"/>
      <c r="G34" s="213"/>
      <c r="H34" s="214"/>
      <c r="I34" s="214"/>
      <c r="J34" s="25"/>
    </row>
    <row r="35" spans="1:10" ht="12.75" customHeight="1" x14ac:dyDescent="0.25">
      <c r="A35" s="2"/>
      <c r="B35" s="2"/>
      <c r="D35" s="199" t="s">
        <v>2</v>
      </c>
      <c r="E35" s="199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5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5">
      <c r="A39" s="89">
        <v>1</v>
      </c>
      <c r="B39" s="99" t="s">
        <v>52</v>
      </c>
      <c r="C39" s="194"/>
      <c r="D39" s="194"/>
      <c r="E39" s="194"/>
      <c r="F39" s="100">
        <f>'SO01 01 Pol'!AE43</f>
        <v>0</v>
      </c>
      <c r="G39" s="101">
        <f>'SO01 01 Pol'!AF43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5">
      <c r="A40" s="89">
        <v>2</v>
      </c>
      <c r="B40" s="104" t="s">
        <v>45</v>
      </c>
      <c r="C40" s="195" t="s">
        <v>46</v>
      </c>
      <c r="D40" s="195"/>
      <c r="E40" s="195"/>
      <c r="F40" s="105">
        <f>'SO01 01 Pol'!AE43</f>
        <v>0</v>
      </c>
      <c r="G40" s="106">
        <f>'SO01 01 Pol'!AF43</f>
        <v>0</v>
      </c>
      <c r="H40" s="106">
        <f>(F40*SazbaDPH1/100)+(G40*SazbaDPH2/100)</f>
        <v>0</v>
      </c>
      <c r="I40" s="106">
        <f>F40+G40+H40</f>
        <v>0</v>
      </c>
      <c r="J40" s="107" t="str">
        <f>IF(CenaCelkemVypocet=0,"",I40/CenaCelkemVypocet*100)</f>
        <v/>
      </c>
    </row>
    <row r="41" spans="1:10" ht="25.5" hidden="1" customHeight="1" x14ac:dyDescent="0.25">
      <c r="A41" s="89">
        <v>3</v>
      </c>
      <c r="B41" s="108" t="s">
        <v>43</v>
      </c>
      <c r="C41" s="194" t="s">
        <v>44</v>
      </c>
      <c r="D41" s="194"/>
      <c r="E41" s="194"/>
      <c r="F41" s="109">
        <f>'SO01 01 Pol'!AE43</f>
        <v>0</v>
      </c>
      <c r="G41" s="102">
        <f>'SO01 01 Pol'!AF43</f>
        <v>0</v>
      </c>
      <c r="H41" s="102">
        <f>(F41*SazbaDPH1/100)+(G41*SazbaDPH2/100)</f>
        <v>0</v>
      </c>
      <c r="I41" s="102">
        <f>F41+G41+H41</f>
        <v>0</v>
      </c>
      <c r="J41" s="103" t="str">
        <f>IF(CenaCelkemVypocet=0,"",I41/CenaCelkemVypocet*100)</f>
        <v/>
      </c>
    </row>
    <row r="42" spans="1:10" ht="25.5" hidden="1" customHeight="1" x14ac:dyDescent="0.25">
      <c r="A42" s="89"/>
      <c r="B42" s="196" t="s">
        <v>53</v>
      </c>
      <c r="C42" s="197"/>
      <c r="D42" s="197"/>
      <c r="E42" s="198"/>
      <c r="F42" s="110">
        <f>SUMIF(A39:A41,"=1",F39:F41)</f>
        <v>0</v>
      </c>
      <c r="G42" s="111">
        <f>SUMIF(A39:A41,"=1",G39:G41)</f>
        <v>0</v>
      </c>
      <c r="H42" s="111">
        <f>SUMIF(A39:A41,"=1",H39:H41)</f>
        <v>0</v>
      </c>
      <c r="I42" s="111">
        <f>SUMIF(A39:A41,"=1",I39:I41)</f>
        <v>0</v>
      </c>
      <c r="J42" s="112">
        <f>SUMIF(A39:A41,"=1",J39:J41)</f>
        <v>0</v>
      </c>
    </row>
    <row r="46" spans="1:10" ht="15.6" x14ac:dyDescent="0.3">
      <c r="B46" s="121" t="s">
        <v>55</v>
      </c>
    </row>
    <row r="48" spans="1:10" ht="25.5" customHeight="1" x14ac:dyDescent="0.25">
      <c r="A48" s="123"/>
      <c r="B48" s="126" t="s">
        <v>18</v>
      </c>
      <c r="C48" s="126" t="s">
        <v>6</v>
      </c>
      <c r="D48" s="127"/>
      <c r="E48" s="127"/>
      <c r="F48" s="128" t="s">
        <v>56</v>
      </c>
      <c r="G48" s="128"/>
      <c r="H48" s="128"/>
      <c r="I48" s="128" t="s">
        <v>31</v>
      </c>
      <c r="J48" s="128" t="s">
        <v>0</v>
      </c>
    </row>
    <row r="49" spans="1:10" ht="36.75" customHeight="1" x14ac:dyDescent="0.25">
      <c r="A49" s="124"/>
      <c r="B49" s="129" t="s">
        <v>57</v>
      </c>
      <c r="C49" s="192" t="s">
        <v>58</v>
      </c>
      <c r="D49" s="193"/>
      <c r="E49" s="193"/>
      <c r="F49" s="135" t="s">
        <v>26</v>
      </c>
      <c r="G49" s="136"/>
      <c r="H49" s="136"/>
      <c r="I49" s="136">
        <f>'SO01 01 Pol'!G8</f>
        <v>0</v>
      </c>
      <c r="J49" s="133" t="str">
        <f>IF(I54=0,"",I49/I54*100)</f>
        <v/>
      </c>
    </row>
    <row r="50" spans="1:10" ht="36.75" customHeight="1" x14ac:dyDescent="0.25">
      <c r="A50" s="124"/>
      <c r="B50" s="129" t="s">
        <v>59</v>
      </c>
      <c r="C50" s="192" t="s">
        <v>60</v>
      </c>
      <c r="D50" s="193"/>
      <c r="E50" s="193"/>
      <c r="F50" s="135" t="s">
        <v>27</v>
      </c>
      <c r="G50" s="136"/>
      <c r="H50" s="136"/>
      <c r="I50" s="136">
        <f>'SO01 01 Pol'!G11</f>
        <v>0</v>
      </c>
      <c r="J50" s="133" t="str">
        <f>IF(I54=0,"",I50/I54*100)</f>
        <v/>
      </c>
    </row>
    <row r="51" spans="1:10" ht="36.75" customHeight="1" x14ac:dyDescent="0.25">
      <c r="A51" s="124"/>
      <c r="B51" s="129" t="s">
        <v>61</v>
      </c>
      <c r="C51" s="192" t="s">
        <v>62</v>
      </c>
      <c r="D51" s="193"/>
      <c r="E51" s="193"/>
      <c r="F51" s="135" t="s">
        <v>63</v>
      </c>
      <c r="G51" s="136"/>
      <c r="H51" s="136"/>
      <c r="I51" s="136">
        <f>'SO01 01 Pol'!G30</f>
        <v>0</v>
      </c>
      <c r="J51" s="133" t="str">
        <f>IF(I54=0,"",I51/I54*100)</f>
        <v/>
      </c>
    </row>
    <row r="52" spans="1:10" ht="36.75" customHeight="1" x14ac:dyDescent="0.25">
      <c r="A52" s="124"/>
      <c r="B52" s="129" t="s">
        <v>64</v>
      </c>
      <c r="C52" s="192" t="s">
        <v>29</v>
      </c>
      <c r="D52" s="193"/>
      <c r="E52" s="193"/>
      <c r="F52" s="135" t="s">
        <v>64</v>
      </c>
      <c r="G52" s="136"/>
      <c r="H52" s="136"/>
      <c r="I52" s="136">
        <f>'SO01 01 Pol'!G38</f>
        <v>0</v>
      </c>
      <c r="J52" s="133" t="str">
        <f>IF(I54=0,"",I52/I54*100)</f>
        <v/>
      </c>
    </row>
    <row r="53" spans="1:10" ht="36.75" customHeight="1" x14ac:dyDescent="0.25">
      <c r="A53" s="124"/>
      <c r="B53" s="129" t="s">
        <v>65</v>
      </c>
      <c r="C53" s="192" t="s">
        <v>30</v>
      </c>
      <c r="D53" s="193"/>
      <c r="E53" s="193"/>
      <c r="F53" s="135" t="s">
        <v>65</v>
      </c>
      <c r="G53" s="136"/>
      <c r="H53" s="136"/>
      <c r="I53" s="136">
        <f>'SO01 01 Pol'!G40</f>
        <v>0</v>
      </c>
      <c r="J53" s="133" t="str">
        <f>IF(I54=0,"",I53/I54*100)</f>
        <v/>
      </c>
    </row>
    <row r="54" spans="1:10" ht="25.5" customHeight="1" x14ac:dyDescent="0.25">
      <c r="A54" s="125"/>
      <c r="B54" s="130" t="s">
        <v>1</v>
      </c>
      <c r="C54" s="131"/>
      <c r="D54" s="132"/>
      <c r="E54" s="132"/>
      <c r="F54" s="137"/>
      <c r="G54" s="138"/>
      <c r="H54" s="138"/>
      <c r="I54" s="138">
        <f>SUM(I49:I53)</f>
        <v>0</v>
      </c>
      <c r="J54" s="134">
        <f>SUM(J49:J53)</f>
        <v>0</v>
      </c>
    </row>
    <row r="55" spans="1:10" x14ac:dyDescent="0.25">
      <c r="F55" s="87"/>
      <c r="G55" s="87"/>
      <c r="H55" s="87"/>
      <c r="I55" s="87"/>
      <c r="J55" s="88"/>
    </row>
    <row r="56" spans="1:10" x14ac:dyDescent="0.25">
      <c r="F56" s="87"/>
      <c r="G56" s="87"/>
      <c r="H56" s="87"/>
      <c r="I56" s="87"/>
      <c r="J56" s="88"/>
    </row>
    <row r="57" spans="1:10" x14ac:dyDescent="0.25">
      <c r="F57" s="87"/>
      <c r="G57" s="87"/>
      <c r="H57" s="87"/>
      <c r="I57" s="87"/>
      <c r="J57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0:E50"/>
    <mergeCell ref="C51:E51"/>
    <mergeCell ref="C52:E52"/>
    <mergeCell ref="C53:E53"/>
    <mergeCell ref="C39:E39"/>
    <mergeCell ref="C40:E40"/>
    <mergeCell ref="C41:E41"/>
    <mergeCell ref="B42:E42"/>
    <mergeCell ref="C49:E4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4" t="s">
        <v>7</v>
      </c>
      <c r="B1" s="244"/>
      <c r="C1" s="245"/>
      <c r="D1" s="244"/>
      <c r="E1" s="244"/>
      <c r="F1" s="244"/>
      <c r="G1" s="244"/>
    </row>
    <row r="2" spans="1:7" ht="24.9" customHeight="1" x14ac:dyDescent="0.25">
      <c r="A2" s="50" t="s">
        <v>8</v>
      </c>
      <c r="B2" s="49"/>
      <c r="C2" s="246"/>
      <c r="D2" s="246"/>
      <c r="E2" s="246"/>
      <c r="F2" s="246"/>
      <c r="G2" s="247"/>
    </row>
    <row r="3" spans="1:7" ht="24.9" customHeight="1" x14ac:dyDescent="0.25">
      <c r="A3" s="50" t="s">
        <v>9</v>
      </c>
      <c r="B3" s="49"/>
      <c r="C3" s="246"/>
      <c r="D3" s="246"/>
      <c r="E3" s="246"/>
      <c r="F3" s="246"/>
      <c r="G3" s="247"/>
    </row>
    <row r="4" spans="1:7" ht="24.9" customHeight="1" x14ac:dyDescent="0.25">
      <c r="A4" s="50" t="s">
        <v>10</v>
      </c>
      <c r="B4" s="49"/>
      <c r="C4" s="246"/>
      <c r="D4" s="246"/>
      <c r="E4" s="246"/>
      <c r="F4" s="246"/>
      <c r="G4" s="247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D29" sqref="D29"/>
    </sheetView>
  </sheetViews>
  <sheetFormatPr defaultRowHeight="13.2" outlineLevelRow="1" x14ac:dyDescent="0.25"/>
  <cols>
    <col min="1" max="1" width="3.44140625" customWidth="1"/>
    <col min="2" max="2" width="12.5546875" style="122" customWidth="1"/>
    <col min="3" max="3" width="38.33203125" style="122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48" t="s">
        <v>7</v>
      </c>
      <c r="B1" s="248"/>
      <c r="C1" s="248"/>
      <c r="D1" s="248"/>
      <c r="E1" s="248"/>
      <c r="F1" s="248"/>
      <c r="G1" s="248"/>
      <c r="AG1" t="s">
        <v>66</v>
      </c>
    </row>
    <row r="2" spans="1:60" ht="24.9" customHeight="1" x14ac:dyDescent="0.25">
      <c r="A2" s="140" t="s">
        <v>8</v>
      </c>
      <c r="B2" s="49" t="s">
        <v>50</v>
      </c>
      <c r="C2" s="249" t="s">
        <v>51</v>
      </c>
      <c r="D2" s="250"/>
      <c r="E2" s="250"/>
      <c r="F2" s="250"/>
      <c r="G2" s="251"/>
      <c r="AG2" t="s">
        <v>67</v>
      </c>
    </row>
    <row r="3" spans="1:60" ht="24.9" customHeight="1" x14ac:dyDescent="0.25">
      <c r="A3" s="140" t="s">
        <v>9</v>
      </c>
      <c r="B3" s="49" t="s">
        <v>45</v>
      </c>
      <c r="C3" s="249" t="s">
        <v>46</v>
      </c>
      <c r="D3" s="250"/>
      <c r="E3" s="250"/>
      <c r="F3" s="250"/>
      <c r="G3" s="251"/>
      <c r="AC3" s="122" t="s">
        <v>67</v>
      </c>
      <c r="AG3" t="s">
        <v>68</v>
      </c>
    </row>
    <row r="4" spans="1:60" ht="24.9" customHeight="1" x14ac:dyDescent="0.25">
      <c r="A4" s="141" t="s">
        <v>10</v>
      </c>
      <c r="B4" s="142" t="s">
        <v>43</v>
      </c>
      <c r="C4" s="252" t="s">
        <v>44</v>
      </c>
      <c r="D4" s="253"/>
      <c r="E4" s="253"/>
      <c r="F4" s="253"/>
      <c r="G4" s="254"/>
      <c r="AG4" t="s">
        <v>69</v>
      </c>
    </row>
    <row r="5" spans="1:60" x14ac:dyDescent="0.25">
      <c r="D5" s="10"/>
    </row>
    <row r="6" spans="1:60" ht="39.6" x14ac:dyDescent="0.25">
      <c r="A6" s="144" t="s">
        <v>70</v>
      </c>
      <c r="B6" s="146" t="s">
        <v>71</v>
      </c>
      <c r="C6" s="146" t="s">
        <v>72</v>
      </c>
      <c r="D6" s="145" t="s">
        <v>73</v>
      </c>
      <c r="E6" s="144" t="s">
        <v>74</v>
      </c>
      <c r="F6" s="143" t="s">
        <v>75</v>
      </c>
      <c r="G6" s="144" t="s">
        <v>31</v>
      </c>
      <c r="H6" s="147" t="s">
        <v>32</v>
      </c>
      <c r="I6" s="147" t="s">
        <v>76</v>
      </c>
      <c r="J6" s="147" t="s">
        <v>33</v>
      </c>
      <c r="K6" s="147" t="s">
        <v>77</v>
      </c>
      <c r="L6" s="147" t="s">
        <v>78</v>
      </c>
      <c r="M6" s="147" t="s">
        <v>79</v>
      </c>
      <c r="N6" s="147" t="s">
        <v>80</v>
      </c>
      <c r="O6" s="147" t="s">
        <v>81</v>
      </c>
      <c r="P6" s="147" t="s">
        <v>82</v>
      </c>
      <c r="Q6" s="147" t="s">
        <v>83</v>
      </c>
      <c r="R6" s="147" t="s">
        <v>84</v>
      </c>
      <c r="S6" s="147" t="s">
        <v>85</v>
      </c>
      <c r="T6" s="147" t="s">
        <v>86</v>
      </c>
      <c r="U6" s="147" t="s">
        <v>87</v>
      </c>
      <c r="V6" s="147" t="s">
        <v>88</v>
      </c>
      <c r="W6" s="147" t="s">
        <v>89</v>
      </c>
      <c r="X6" s="147" t="s">
        <v>90</v>
      </c>
    </row>
    <row r="7" spans="1:60" hidden="1" x14ac:dyDescent="0.25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 x14ac:dyDescent="0.25">
      <c r="A8" s="163" t="s">
        <v>91</v>
      </c>
      <c r="B8" s="164" t="s">
        <v>57</v>
      </c>
      <c r="C8" s="183" t="s">
        <v>58</v>
      </c>
      <c r="D8" s="165"/>
      <c r="E8" s="166"/>
      <c r="F8" s="167"/>
      <c r="G8" s="168">
        <f>SUMIF(AG9:AG10,"&lt;&gt;NOR",G9:G10)</f>
        <v>0</v>
      </c>
      <c r="H8" s="162"/>
      <c r="I8" s="162">
        <f>SUM(I9:I10)</f>
        <v>0</v>
      </c>
      <c r="J8" s="162"/>
      <c r="K8" s="162">
        <f>SUM(K9:K10)</f>
        <v>0</v>
      </c>
      <c r="L8" s="162"/>
      <c r="M8" s="162">
        <f>SUM(M9:M10)</f>
        <v>0</v>
      </c>
      <c r="N8" s="162"/>
      <c r="O8" s="162">
        <f>SUM(O9:O10)</f>
        <v>0</v>
      </c>
      <c r="P8" s="162"/>
      <c r="Q8" s="162">
        <f>SUM(Q9:Q10)</f>
        <v>0</v>
      </c>
      <c r="R8" s="162"/>
      <c r="S8" s="162"/>
      <c r="T8" s="162"/>
      <c r="U8" s="162"/>
      <c r="V8" s="162">
        <f>SUM(V9:V10)</f>
        <v>2</v>
      </c>
      <c r="W8" s="162"/>
      <c r="X8" s="162"/>
      <c r="AG8" t="s">
        <v>92</v>
      </c>
    </row>
    <row r="9" spans="1:60" outlineLevel="1" x14ac:dyDescent="0.25">
      <c r="A9" s="169">
        <v>1</v>
      </c>
      <c r="B9" s="170" t="s">
        <v>93</v>
      </c>
      <c r="C9" s="184" t="s">
        <v>161</v>
      </c>
      <c r="D9" s="171" t="s">
        <v>94</v>
      </c>
      <c r="E9" s="172">
        <v>1</v>
      </c>
      <c r="F9" s="173"/>
      <c r="G9" s="174">
        <f>ROUND(E9*F9,2)</f>
        <v>0</v>
      </c>
      <c r="H9" s="159"/>
      <c r="I9" s="158">
        <f>ROUND(E9*H9,2)</f>
        <v>0</v>
      </c>
      <c r="J9" s="159"/>
      <c r="K9" s="158">
        <f>ROUND(E9*J9,2)</f>
        <v>0</v>
      </c>
      <c r="L9" s="158">
        <v>21</v>
      </c>
      <c r="M9" s="158">
        <f>G9*(1+L9/100)</f>
        <v>0</v>
      </c>
      <c r="N9" s="158">
        <v>0</v>
      </c>
      <c r="O9" s="158">
        <f>ROUND(E9*N9,2)</f>
        <v>0</v>
      </c>
      <c r="P9" s="158">
        <v>0</v>
      </c>
      <c r="Q9" s="158">
        <f>ROUND(E9*P9,2)</f>
        <v>0</v>
      </c>
      <c r="R9" s="158"/>
      <c r="S9" s="158" t="s">
        <v>95</v>
      </c>
      <c r="T9" s="158" t="s">
        <v>96</v>
      </c>
      <c r="U9" s="158">
        <v>2</v>
      </c>
      <c r="V9" s="158">
        <f>ROUND(E9*U9,2)</f>
        <v>2</v>
      </c>
      <c r="W9" s="158"/>
      <c r="X9" s="158" t="s">
        <v>97</v>
      </c>
      <c r="Y9" s="148"/>
      <c r="Z9" s="148"/>
      <c r="AA9" s="148"/>
      <c r="AB9" s="148"/>
      <c r="AC9" s="148"/>
      <c r="AD9" s="148"/>
      <c r="AE9" s="148"/>
      <c r="AF9" s="148"/>
      <c r="AG9" s="148" t="s">
        <v>98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5">
      <c r="A10" s="155"/>
      <c r="B10" s="156"/>
      <c r="C10" s="185" t="s">
        <v>99</v>
      </c>
      <c r="D10" s="160"/>
      <c r="E10" s="161">
        <v>1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48"/>
      <c r="Z10" s="148"/>
      <c r="AA10" s="148"/>
      <c r="AB10" s="148"/>
      <c r="AC10" s="148"/>
      <c r="AD10" s="148"/>
      <c r="AE10" s="148"/>
      <c r="AF10" s="148"/>
      <c r="AG10" s="148" t="s">
        <v>100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x14ac:dyDescent="0.25">
      <c r="A11" s="163" t="s">
        <v>91</v>
      </c>
      <c r="B11" s="164" t="s">
        <v>59</v>
      </c>
      <c r="C11" s="183" t="s">
        <v>60</v>
      </c>
      <c r="D11" s="165"/>
      <c r="E11" s="166"/>
      <c r="F11" s="167"/>
      <c r="G11" s="168">
        <f>SUMIF(AG12:AG29,"&lt;&gt;NOR",G12:G29)</f>
        <v>0</v>
      </c>
      <c r="H11" s="162"/>
      <c r="I11" s="162">
        <f>SUM(I12:I29)</f>
        <v>0</v>
      </c>
      <c r="J11" s="162"/>
      <c r="K11" s="162">
        <f>SUM(K12:K29)</f>
        <v>0</v>
      </c>
      <c r="L11" s="162"/>
      <c r="M11" s="162">
        <f>SUM(M12:M29)</f>
        <v>0</v>
      </c>
      <c r="N11" s="162"/>
      <c r="O11" s="162">
        <f>SUM(O12:O29)</f>
        <v>0</v>
      </c>
      <c r="P11" s="162"/>
      <c r="Q11" s="162">
        <f>SUM(Q12:Q29)</f>
        <v>0.59</v>
      </c>
      <c r="R11" s="162"/>
      <c r="S11" s="162"/>
      <c r="T11" s="162"/>
      <c r="U11" s="162"/>
      <c r="V11" s="162">
        <f>SUM(V12:V29)</f>
        <v>51.25</v>
      </c>
      <c r="W11" s="162"/>
      <c r="X11" s="162"/>
      <c r="AG11" t="s">
        <v>92</v>
      </c>
    </row>
    <row r="12" spans="1:60" ht="20.399999999999999" outlineLevel="1" x14ac:dyDescent="0.25">
      <c r="A12" s="169">
        <v>2</v>
      </c>
      <c r="B12" s="170" t="s">
        <v>101</v>
      </c>
      <c r="C12" s="184" t="s">
        <v>102</v>
      </c>
      <c r="D12" s="171" t="s">
        <v>103</v>
      </c>
      <c r="E12" s="172">
        <v>61.1511</v>
      </c>
      <c r="F12" s="173"/>
      <c r="G12" s="174">
        <f>ROUND(E12*F12,2)</f>
        <v>0</v>
      </c>
      <c r="H12" s="159"/>
      <c r="I12" s="158">
        <f>ROUND(E12*H12,2)</f>
        <v>0</v>
      </c>
      <c r="J12" s="159"/>
      <c r="K12" s="158">
        <f>ROUND(E12*J12,2)</f>
        <v>0</v>
      </c>
      <c r="L12" s="158">
        <v>21</v>
      </c>
      <c r="M12" s="158">
        <f>G12*(1+L12/100)</f>
        <v>0</v>
      </c>
      <c r="N12" s="158">
        <v>1.0000000000000001E-5</v>
      </c>
      <c r="O12" s="158">
        <f>ROUND(E12*N12,2)</f>
        <v>0</v>
      </c>
      <c r="P12" s="158">
        <v>0</v>
      </c>
      <c r="Q12" s="158">
        <f>ROUND(E12*P12,2)</f>
        <v>0</v>
      </c>
      <c r="R12" s="158"/>
      <c r="S12" s="158" t="s">
        <v>95</v>
      </c>
      <c r="T12" s="158" t="s">
        <v>96</v>
      </c>
      <c r="U12" s="158">
        <v>0.44</v>
      </c>
      <c r="V12" s="158">
        <f>ROUND(E12*U12,2)</f>
        <v>26.91</v>
      </c>
      <c r="W12" s="158"/>
      <c r="X12" s="158" t="s">
        <v>97</v>
      </c>
      <c r="Y12" s="148"/>
      <c r="Z12" s="148"/>
      <c r="AA12" s="148"/>
      <c r="AB12" s="148"/>
      <c r="AC12" s="148"/>
      <c r="AD12" s="148"/>
      <c r="AE12" s="148"/>
      <c r="AF12" s="148"/>
      <c r="AG12" s="148" t="s">
        <v>98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5">
      <c r="A13" s="155"/>
      <c r="B13" s="156"/>
      <c r="C13" s="185" t="s">
        <v>104</v>
      </c>
      <c r="D13" s="160"/>
      <c r="E13" s="161">
        <v>4.1303000000000001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48"/>
      <c r="Z13" s="148"/>
      <c r="AA13" s="148"/>
      <c r="AB13" s="148"/>
      <c r="AC13" s="148"/>
      <c r="AD13" s="148"/>
      <c r="AE13" s="148"/>
      <c r="AF13" s="148"/>
      <c r="AG13" s="148" t="s">
        <v>100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5">
      <c r="A14" s="155"/>
      <c r="B14" s="156"/>
      <c r="C14" s="185" t="s">
        <v>105</v>
      </c>
      <c r="D14" s="160"/>
      <c r="E14" s="161">
        <v>6.6950000000000003</v>
      </c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48"/>
      <c r="Z14" s="148"/>
      <c r="AA14" s="148"/>
      <c r="AB14" s="148"/>
      <c r="AC14" s="148"/>
      <c r="AD14" s="148"/>
      <c r="AE14" s="148"/>
      <c r="AF14" s="148"/>
      <c r="AG14" s="148" t="s">
        <v>100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5">
      <c r="A15" s="155"/>
      <c r="B15" s="156"/>
      <c r="C15" s="185" t="s">
        <v>106</v>
      </c>
      <c r="D15" s="160"/>
      <c r="E15" s="161">
        <v>10.3</v>
      </c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48"/>
      <c r="Z15" s="148"/>
      <c r="AA15" s="148"/>
      <c r="AB15" s="148"/>
      <c r="AC15" s="148"/>
      <c r="AD15" s="148"/>
      <c r="AE15" s="148"/>
      <c r="AF15" s="148"/>
      <c r="AG15" s="148" t="s">
        <v>100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5">
      <c r="A16" s="155"/>
      <c r="B16" s="156"/>
      <c r="C16" s="185" t="s">
        <v>107</v>
      </c>
      <c r="D16" s="160"/>
      <c r="E16" s="161">
        <v>32.548000000000002</v>
      </c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48"/>
      <c r="Z16" s="148"/>
      <c r="AA16" s="148"/>
      <c r="AB16" s="148"/>
      <c r="AC16" s="148"/>
      <c r="AD16" s="148"/>
      <c r="AE16" s="148"/>
      <c r="AF16" s="148"/>
      <c r="AG16" s="148" t="s">
        <v>100</v>
      </c>
      <c r="AH16" s="148">
        <v>0</v>
      </c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5">
      <c r="A17" s="155"/>
      <c r="B17" s="156"/>
      <c r="C17" s="185" t="s">
        <v>108</v>
      </c>
      <c r="D17" s="160"/>
      <c r="E17" s="161">
        <v>7.4778000000000002</v>
      </c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48"/>
      <c r="Z17" s="148"/>
      <c r="AA17" s="148"/>
      <c r="AB17" s="148"/>
      <c r="AC17" s="148"/>
      <c r="AD17" s="148"/>
      <c r="AE17" s="148"/>
      <c r="AF17" s="148"/>
      <c r="AG17" s="148" t="s">
        <v>100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5">
      <c r="A18" s="169">
        <v>3</v>
      </c>
      <c r="B18" s="170" t="s">
        <v>109</v>
      </c>
      <c r="C18" s="184" t="s">
        <v>110</v>
      </c>
      <c r="D18" s="171" t="s">
        <v>103</v>
      </c>
      <c r="E18" s="172">
        <v>59.37</v>
      </c>
      <c r="F18" s="173"/>
      <c r="G18" s="174">
        <f>ROUND(E18*F18,2)</f>
        <v>0</v>
      </c>
      <c r="H18" s="159"/>
      <c r="I18" s="158">
        <f>ROUND(E18*H18,2)</f>
        <v>0</v>
      </c>
      <c r="J18" s="159"/>
      <c r="K18" s="158">
        <f>ROUND(E18*J18,2)</f>
        <v>0</v>
      </c>
      <c r="L18" s="158">
        <v>21</v>
      </c>
      <c r="M18" s="158">
        <f>G18*(1+L18/100)</f>
        <v>0</v>
      </c>
      <c r="N18" s="158">
        <v>0</v>
      </c>
      <c r="O18" s="158">
        <f>ROUND(E18*N18,2)</f>
        <v>0</v>
      </c>
      <c r="P18" s="158">
        <v>0.01</v>
      </c>
      <c r="Q18" s="158">
        <f>ROUND(E18*P18,2)</f>
        <v>0.59</v>
      </c>
      <c r="R18" s="158"/>
      <c r="S18" s="158" t="s">
        <v>95</v>
      </c>
      <c r="T18" s="158" t="s">
        <v>96</v>
      </c>
      <c r="U18" s="158">
        <v>0.41</v>
      </c>
      <c r="V18" s="158">
        <f>ROUND(E18*U18,2)</f>
        <v>24.34</v>
      </c>
      <c r="W18" s="158"/>
      <c r="X18" s="158" t="s">
        <v>97</v>
      </c>
      <c r="Y18" s="148"/>
      <c r="Z18" s="148"/>
      <c r="AA18" s="148"/>
      <c r="AB18" s="148"/>
      <c r="AC18" s="148"/>
      <c r="AD18" s="148"/>
      <c r="AE18" s="148"/>
      <c r="AF18" s="148"/>
      <c r="AG18" s="148" t="s">
        <v>98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5">
      <c r="A19" s="155"/>
      <c r="B19" s="156"/>
      <c r="C19" s="185" t="s">
        <v>111</v>
      </c>
      <c r="D19" s="160"/>
      <c r="E19" s="161">
        <v>4.01</v>
      </c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48"/>
      <c r="Z19" s="148"/>
      <c r="AA19" s="148"/>
      <c r="AB19" s="148"/>
      <c r="AC19" s="148"/>
      <c r="AD19" s="148"/>
      <c r="AE19" s="148"/>
      <c r="AF19" s="148"/>
      <c r="AG19" s="148" t="s">
        <v>100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5">
      <c r="A20" s="155"/>
      <c r="B20" s="156"/>
      <c r="C20" s="185" t="s">
        <v>112</v>
      </c>
      <c r="D20" s="160"/>
      <c r="E20" s="161">
        <v>6.5</v>
      </c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48"/>
      <c r="Z20" s="148"/>
      <c r="AA20" s="148"/>
      <c r="AB20" s="148"/>
      <c r="AC20" s="148"/>
      <c r="AD20" s="148"/>
      <c r="AE20" s="148"/>
      <c r="AF20" s="148"/>
      <c r="AG20" s="148" t="s">
        <v>100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5">
      <c r="A21" s="155"/>
      <c r="B21" s="156"/>
      <c r="C21" s="185" t="s">
        <v>113</v>
      </c>
      <c r="D21" s="160"/>
      <c r="E21" s="161">
        <v>10</v>
      </c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48"/>
      <c r="Z21" s="148"/>
      <c r="AA21" s="148"/>
      <c r="AB21" s="148"/>
      <c r="AC21" s="148"/>
      <c r="AD21" s="148"/>
      <c r="AE21" s="148"/>
      <c r="AF21" s="148"/>
      <c r="AG21" s="148" t="s">
        <v>100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5">
      <c r="A22" s="155"/>
      <c r="B22" s="156"/>
      <c r="C22" s="185" t="s">
        <v>114</v>
      </c>
      <c r="D22" s="160"/>
      <c r="E22" s="161">
        <v>31.6</v>
      </c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48"/>
      <c r="Z22" s="148"/>
      <c r="AA22" s="148"/>
      <c r="AB22" s="148"/>
      <c r="AC22" s="148"/>
      <c r="AD22" s="148"/>
      <c r="AE22" s="148"/>
      <c r="AF22" s="148"/>
      <c r="AG22" s="148" t="s">
        <v>100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5">
      <c r="A23" s="155"/>
      <c r="B23" s="156"/>
      <c r="C23" s="185" t="s">
        <v>115</v>
      </c>
      <c r="D23" s="160"/>
      <c r="E23" s="161">
        <v>7.26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48"/>
      <c r="Z23" s="148"/>
      <c r="AA23" s="148"/>
      <c r="AB23" s="148"/>
      <c r="AC23" s="148"/>
      <c r="AD23" s="148"/>
      <c r="AE23" s="148"/>
      <c r="AF23" s="148"/>
      <c r="AG23" s="148" t="s">
        <v>100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ht="20.399999999999999" outlineLevel="1" x14ac:dyDescent="0.25">
      <c r="A24" s="175">
        <v>4</v>
      </c>
      <c r="B24" s="176" t="s">
        <v>116</v>
      </c>
      <c r="C24" s="186" t="s">
        <v>117</v>
      </c>
      <c r="D24" s="177" t="s">
        <v>118</v>
      </c>
      <c r="E24" s="178">
        <v>1</v>
      </c>
      <c r="F24" s="179"/>
      <c r="G24" s="180">
        <f>ROUND(E24*F24,2)</f>
        <v>0</v>
      </c>
      <c r="H24" s="159"/>
      <c r="I24" s="158">
        <f>ROUND(E24*H24,2)</f>
        <v>0</v>
      </c>
      <c r="J24" s="159"/>
      <c r="K24" s="158">
        <f>ROUND(E24*J24,2)</f>
        <v>0</v>
      </c>
      <c r="L24" s="158">
        <v>21</v>
      </c>
      <c r="M24" s="158">
        <f>G24*(1+L24/100)</f>
        <v>0</v>
      </c>
      <c r="N24" s="158">
        <v>0</v>
      </c>
      <c r="O24" s="158">
        <f>ROUND(E24*N24,2)</f>
        <v>0</v>
      </c>
      <c r="P24" s="158">
        <v>0</v>
      </c>
      <c r="Q24" s="158">
        <f>ROUND(E24*P24,2)</f>
        <v>0</v>
      </c>
      <c r="R24" s="158"/>
      <c r="S24" s="158" t="s">
        <v>119</v>
      </c>
      <c r="T24" s="158" t="s">
        <v>96</v>
      </c>
      <c r="U24" s="158">
        <v>0</v>
      </c>
      <c r="V24" s="158">
        <f>ROUND(E24*U24,2)</f>
        <v>0</v>
      </c>
      <c r="W24" s="158"/>
      <c r="X24" s="158" t="s">
        <v>97</v>
      </c>
      <c r="Y24" s="148"/>
      <c r="Z24" s="148"/>
      <c r="AA24" s="148"/>
      <c r="AB24" s="148"/>
      <c r="AC24" s="148"/>
      <c r="AD24" s="148"/>
      <c r="AE24" s="148"/>
      <c r="AF24" s="148"/>
      <c r="AG24" s="148" t="s">
        <v>98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5">
      <c r="A25" s="169">
        <v>5</v>
      </c>
      <c r="B25" s="170" t="s">
        <v>120</v>
      </c>
      <c r="C25" s="184" t="s">
        <v>121</v>
      </c>
      <c r="D25" s="171" t="s">
        <v>122</v>
      </c>
      <c r="E25" s="172">
        <v>74.212500000000006</v>
      </c>
      <c r="F25" s="173"/>
      <c r="G25" s="174">
        <f>ROUND(E25*F25,2)</f>
        <v>0</v>
      </c>
      <c r="H25" s="159"/>
      <c r="I25" s="158">
        <f>ROUND(E25*H25,2)</f>
        <v>0</v>
      </c>
      <c r="J25" s="159"/>
      <c r="K25" s="158">
        <f>ROUND(E25*J25,2)</f>
        <v>0</v>
      </c>
      <c r="L25" s="158">
        <v>21</v>
      </c>
      <c r="M25" s="158">
        <f>G25*(1+L25/100)</f>
        <v>0</v>
      </c>
      <c r="N25" s="158">
        <v>0</v>
      </c>
      <c r="O25" s="158">
        <f>ROUND(E25*N25,2)</f>
        <v>0</v>
      </c>
      <c r="P25" s="158">
        <v>0</v>
      </c>
      <c r="Q25" s="158">
        <f>ROUND(E25*P25,2)</f>
        <v>0</v>
      </c>
      <c r="R25" s="158"/>
      <c r="S25" s="158" t="s">
        <v>119</v>
      </c>
      <c r="T25" s="158" t="s">
        <v>96</v>
      </c>
      <c r="U25" s="158">
        <v>0</v>
      </c>
      <c r="V25" s="158">
        <f>ROUND(E25*U25,2)</f>
        <v>0</v>
      </c>
      <c r="W25" s="158"/>
      <c r="X25" s="158" t="s">
        <v>123</v>
      </c>
      <c r="Y25" s="148"/>
      <c r="Z25" s="148"/>
      <c r="AA25" s="148"/>
      <c r="AB25" s="148"/>
      <c r="AC25" s="148"/>
      <c r="AD25" s="148"/>
      <c r="AE25" s="148"/>
      <c r="AF25" s="148"/>
      <c r="AG25" s="148" t="s">
        <v>124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5">
      <c r="A26" s="155"/>
      <c r="B26" s="156"/>
      <c r="C26" s="185" t="s">
        <v>125</v>
      </c>
      <c r="D26" s="160"/>
      <c r="E26" s="161">
        <v>74.212500000000006</v>
      </c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48"/>
      <c r="Z26" s="148"/>
      <c r="AA26" s="148"/>
      <c r="AB26" s="148"/>
      <c r="AC26" s="148"/>
      <c r="AD26" s="148"/>
      <c r="AE26" s="148"/>
      <c r="AF26" s="148"/>
      <c r="AG26" s="148" t="s">
        <v>100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5">
      <c r="A27" s="169">
        <v>6</v>
      </c>
      <c r="B27" s="170" t="s">
        <v>126</v>
      </c>
      <c r="C27" s="184" t="s">
        <v>127</v>
      </c>
      <c r="D27" s="171" t="s">
        <v>122</v>
      </c>
      <c r="E27" s="172">
        <v>59.37</v>
      </c>
      <c r="F27" s="173"/>
      <c r="G27" s="174">
        <f>ROUND(E27*F27,2)</f>
        <v>0</v>
      </c>
      <c r="H27" s="159"/>
      <c r="I27" s="158">
        <f>ROUND(E27*H27,2)</f>
        <v>0</v>
      </c>
      <c r="J27" s="159"/>
      <c r="K27" s="158">
        <f>ROUND(E27*J27,2)</f>
        <v>0</v>
      </c>
      <c r="L27" s="158">
        <v>21</v>
      </c>
      <c r="M27" s="158">
        <f>G27*(1+L27/100)</f>
        <v>0</v>
      </c>
      <c r="N27" s="158">
        <v>0</v>
      </c>
      <c r="O27" s="158">
        <f>ROUND(E27*N27,2)</f>
        <v>0</v>
      </c>
      <c r="P27" s="158">
        <v>0</v>
      </c>
      <c r="Q27" s="158">
        <f>ROUND(E27*P27,2)</f>
        <v>0</v>
      </c>
      <c r="R27" s="158"/>
      <c r="S27" s="158" t="s">
        <v>119</v>
      </c>
      <c r="T27" s="158" t="s">
        <v>96</v>
      </c>
      <c r="U27" s="158">
        <v>0</v>
      </c>
      <c r="V27" s="158">
        <f>ROUND(E27*U27,2)</f>
        <v>0</v>
      </c>
      <c r="W27" s="158"/>
      <c r="X27" s="158" t="s">
        <v>123</v>
      </c>
      <c r="Y27" s="148"/>
      <c r="Z27" s="148"/>
      <c r="AA27" s="148"/>
      <c r="AB27" s="148"/>
      <c r="AC27" s="148"/>
      <c r="AD27" s="148"/>
      <c r="AE27" s="148"/>
      <c r="AF27" s="148"/>
      <c r="AG27" s="148" t="s">
        <v>124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5">
      <c r="A28" s="155"/>
      <c r="B28" s="156"/>
      <c r="C28" s="185" t="s">
        <v>128</v>
      </c>
      <c r="D28" s="160"/>
      <c r="E28" s="161">
        <v>59.37</v>
      </c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48"/>
      <c r="Z28" s="148"/>
      <c r="AA28" s="148"/>
      <c r="AB28" s="148"/>
      <c r="AC28" s="148"/>
      <c r="AD28" s="148"/>
      <c r="AE28" s="148"/>
      <c r="AF28" s="148"/>
      <c r="AG28" s="148" t="s">
        <v>100</v>
      </c>
      <c r="AH28" s="148">
        <v>0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5">
      <c r="A29" s="155">
        <v>7</v>
      </c>
      <c r="B29" s="156" t="s">
        <v>129</v>
      </c>
      <c r="C29" s="187" t="s">
        <v>130</v>
      </c>
      <c r="D29" s="157" t="s">
        <v>0</v>
      </c>
      <c r="E29" s="181"/>
      <c r="F29" s="159"/>
      <c r="G29" s="158">
        <f>ROUND(E29*F29,2)</f>
        <v>0</v>
      </c>
      <c r="H29" s="159"/>
      <c r="I29" s="158">
        <f>ROUND(E29*H29,2)</f>
        <v>0</v>
      </c>
      <c r="J29" s="159"/>
      <c r="K29" s="158">
        <f>ROUND(E29*J29,2)</f>
        <v>0</v>
      </c>
      <c r="L29" s="158">
        <v>21</v>
      </c>
      <c r="M29" s="158">
        <f>G29*(1+L29/100)</f>
        <v>0</v>
      </c>
      <c r="N29" s="158">
        <v>0</v>
      </c>
      <c r="O29" s="158">
        <f>ROUND(E29*N29,2)</f>
        <v>0</v>
      </c>
      <c r="P29" s="158">
        <v>0</v>
      </c>
      <c r="Q29" s="158">
        <f>ROUND(E29*P29,2)</f>
        <v>0</v>
      </c>
      <c r="R29" s="158"/>
      <c r="S29" s="158" t="s">
        <v>95</v>
      </c>
      <c r="T29" s="158" t="s">
        <v>96</v>
      </c>
      <c r="U29" s="158">
        <v>0</v>
      </c>
      <c r="V29" s="158">
        <f>ROUND(E29*U29,2)</f>
        <v>0</v>
      </c>
      <c r="W29" s="158"/>
      <c r="X29" s="158" t="s">
        <v>131</v>
      </c>
      <c r="Y29" s="148"/>
      <c r="Z29" s="148"/>
      <c r="AA29" s="148"/>
      <c r="AB29" s="148"/>
      <c r="AC29" s="148"/>
      <c r="AD29" s="148"/>
      <c r="AE29" s="148"/>
      <c r="AF29" s="148"/>
      <c r="AG29" s="148" t="s">
        <v>132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x14ac:dyDescent="0.25">
      <c r="A30" s="163" t="s">
        <v>91</v>
      </c>
      <c r="B30" s="164" t="s">
        <v>61</v>
      </c>
      <c r="C30" s="183" t="s">
        <v>62</v>
      </c>
      <c r="D30" s="165"/>
      <c r="E30" s="166"/>
      <c r="F30" s="167"/>
      <c r="G30" s="168">
        <f>SUMIF(AG31:AG37,"&lt;&gt;NOR",G31:G37)</f>
        <v>0</v>
      </c>
      <c r="H30" s="162"/>
      <c r="I30" s="162">
        <f>SUM(I31:I37)</f>
        <v>0</v>
      </c>
      <c r="J30" s="162"/>
      <c r="K30" s="162">
        <f>SUM(K31:K37)</f>
        <v>0</v>
      </c>
      <c r="L30" s="162"/>
      <c r="M30" s="162">
        <f>SUM(M31:M37)</f>
        <v>0</v>
      </c>
      <c r="N30" s="162"/>
      <c r="O30" s="162">
        <f>SUM(O31:O37)</f>
        <v>0</v>
      </c>
      <c r="P30" s="162"/>
      <c r="Q30" s="162">
        <f>SUM(Q31:Q37)</f>
        <v>0</v>
      </c>
      <c r="R30" s="162"/>
      <c r="S30" s="162"/>
      <c r="T30" s="162"/>
      <c r="U30" s="162"/>
      <c r="V30" s="162">
        <f>SUM(V31:V37)</f>
        <v>3.0700000000000003</v>
      </c>
      <c r="W30" s="162"/>
      <c r="X30" s="162"/>
      <c r="AG30" t="s">
        <v>92</v>
      </c>
    </row>
    <row r="31" spans="1:60" outlineLevel="1" x14ac:dyDescent="0.25">
      <c r="A31" s="175">
        <v>8</v>
      </c>
      <c r="B31" s="176" t="s">
        <v>133</v>
      </c>
      <c r="C31" s="186" t="s">
        <v>134</v>
      </c>
      <c r="D31" s="177" t="s">
        <v>135</v>
      </c>
      <c r="E31" s="178">
        <v>0.59370000000000001</v>
      </c>
      <c r="F31" s="179"/>
      <c r="G31" s="180">
        <f t="shared" ref="G31:G37" si="0">ROUND(E31*F31,2)</f>
        <v>0</v>
      </c>
      <c r="H31" s="159"/>
      <c r="I31" s="158">
        <f t="shared" ref="I31:I37" si="1">ROUND(E31*H31,2)</f>
        <v>0</v>
      </c>
      <c r="J31" s="159"/>
      <c r="K31" s="158">
        <f t="shared" ref="K31:K37" si="2">ROUND(E31*J31,2)</f>
        <v>0</v>
      </c>
      <c r="L31" s="158">
        <v>21</v>
      </c>
      <c r="M31" s="158">
        <f t="shared" ref="M31:M37" si="3">G31*(1+L31/100)</f>
        <v>0</v>
      </c>
      <c r="N31" s="158">
        <v>0</v>
      </c>
      <c r="O31" s="158">
        <f t="shared" ref="O31:O37" si="4">ROUND(E31*N31,2)</f>
        <v>0</v>
      </c>
      <c r="P31" s="158">
        <v>0</v>
      </c>
      <c r="Q31" s="158">
        <f t="shared" ref="Q31:Q37" si="5">ROUND(E31*P31,2)</f>
        <v>0</v>
      </c>
      <c r="R31" s="158"/>
      <c r="S31" s="158" t="s">
        <v>95</v>
      </c>
      <c r="T31" s="158" t="s">
        <v>95</v>
      </c>
      <c r="U31" s="158">
        <v>1.1399999999999999</v>
      </c>
      <c r="V31" s="158">
        <f t="shared" ref="V31:V37" si="6">ROUND(E31*U31,2)</f>
        <v>0.68</v>
      </c>
      <c r="W31" s="158"/>
      <c r="X31" s="158" t="s">
        <v>136</v>
      </c>
      <c r="Y31" s="148"/>
      <c r="Z31" s="148"/>
      <c r="AA31" s="148"/>
      <c r="AB31" s="148"/>
      <c r="AC31" s="148"/>
      <c r="AD31" s="148"/>
      <c r="AE31" s="148"/>
      <c r="AF31" s="148"/>
      <c r="AG31" s="148" t="s">
        <v>137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5">
      <c r="A32" s="175">
        <v>9</v>
      </c>
      <c r="B32" s="176" t="s">
        <v>138</v>
      </c>
      <c r="C32" s="186" t="s">
        <v>139</v>
      </c>
      <c r="D32" s="177" t="s">
        <v>135</v>
      </c>
      <c r="E32" s="178">
        <v>1.1874</v>
      </c>
      <c r="F32" s="179"/>
      <c r="G32" s="180">
        <f t="shared" si="0"/>
        <v>0</v>
      </c>
      <c r="H32" s="159"/>
      <c r="I32" s="158">
        <f t="shared" si="1"/>
        <v>0</v>
      </c>
      <c r="J32" s="159"/>
      <c r="K32" s="158">
        <f t="shared" si="2"/>
        <v>0</v>
      </c>
      <c r="L32" s="158">
        <v>21</v>
      </c>
      <c r="M32" s="158">
        <f t="shared" si="3"/>
        <v>0</v>
      </c>
      <c r="N32" s="158">
        <v>0</v>
      </c>
      <c r="O32" s="158">
        <f t="shared" si="4"/>
        <v>0</v>
      </c>
      <c r="P32" s="158">
        <v>0</v>
      </c>
      <c r="Q32" s="158">
        <f t="shared" si="5"/>
        <v>0</v>
      </c>
      <c r="R32" s="158"/>
      <c r="S32" s="158" t="s">
        <v>95</v>
      </c>
      <c r="T32" s="158" t="s">
        <v>95</v>
      </c>
      <c r="U32" s="158">
        <v>0.72199999999999998</v>
      </c>
      <c r="V32" s="158">
        <f t="shared" si="6"/>
        <v>0.86</v>
      </c>
      <c r="W32" s="158"/>
      <c r="X32" s="158" t="s">
        <v>136</v>
      </c>
      <c r="Y32" s="148"/>
      <c r="Z32" s="148"/>
      <c r="AA32" s="148"/>
      <c r="AB32" s="148"/>
      <c r="AC32" s="148"/>
      <c r="AD32" s="148"/>
      <c r="AE32" s="148"/>
      <c r="AF32" s="148"/>
      <c r="AG32" s="148" t="s">
        <v>137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5">
      <c r="A33" s="175">
        <v>10</v>
      </c>
      <c r="B33" s="176" t="s">
        <v>140</v>
      </c>
      <c r="C33" s="186" t="s">
        <v>141</v>
      </c>
      <c r="D33" s="177" t="s">
        <v>135</v>
      </c>
      <c r="E33" s="178">
        <v>0.59370000000000001</v>
      </c>
      <c r="F33" s="179"/>
      <c r="G33" s="180">
        <f t="shared" si="0"/>
        <v>0</v>
      </c>
      <c r="H33" s="159"/>
      <c r="I33" s="158">
        <f t="shared" si="1"/>
        <v>0</v>
      </c>
      <c r="J33" s="159"/>
      <c r="K33" s="158">
        <f t="shared" si="2"/>
        <v>0</v>
      </c>
      <c r="L33" s="158">
        <v>21</v>
      </c>
      <c r="M33" s="158">
        <f t="shared" si="3"/>
        <v>0</v>
      </c>
      <c r="N33" s="158">
        <v>0</v>
      </c>
      <c r="O33" s="158">
        <f t="shared" si="4"/>
        <v>0</v>
      </c>
      <c r="P33" s="158">
        <v>0</v>
      </c>
      <c r="Q33" s="158">
        <f t="shared" si="5"/>
        <v>0</v>
      </c>
      <c r="R33" s="158"/>
      <c r="S33" s="158" t="s">
        <v>95</v>
      </c>
      <c r="T33" s="158" t="s">
        <v>95</v>
      </c>
      <c r="U33" s="158">
        <v>1.1399999999999999</v>
      </c>
      <c r="V33" s="158">
        <f t="shared" si="6"/>
        <v>0.68</v>
      </c>
      <c r="W33" s="158"/>
      <c r="X33" s="158" t="s">
        <v>136</v>
      </c>
      <c r="Y33" s="148"/>
      <c r="Z33" s="148"/>
      <c r="AA33" s="148"/>
      <c r="AB33" s="148"/>
      <c r="AC33" s="148"/>
      <c r="AD33" s="148"/>
      <c r="AE33" s="148"/>
      <c r="AF33" s="148"/>
      <c r="AG33" s="148" t="s">
        <v>137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5">
      <c r="A34" s="175">
        <v>11</v>
      </c>
      <c r="B34" s="176" t="s">
        <v>142</v>
      </c>
      <c r="C34" s="186" t="s">
        <v>143</v>
      </c>
      <c r="D34" s="177" t="s">
        <v>135</v>
      </c>
      <c r="E34" s="178">
        <v>0.59370000000000001</v>
      </c>
      <c r="F34" s="179"/>
      <c r="G34" s="180">
        <f t="shared" si="0"/>
        <v>0</v>
      </c>
      <c r="H34" s="159"/>
      <c r="I34" s="158">
        <f t="shared" si="1"/>
        <v>0</v>
      </c>
      <c r="J34" s="159"/>
      <c r="K34" s="158">
        <f t="shared" si="2"/>
        <v>0</v>
      </c>
      <c r="L34" s="158">
        <v>21</v>
      </c>
      <c r="M34" s="158">
        <f t="shared" si="3"/>
        <v>0</v>
      </c>
      <c r="N34" s="158">
        <v>0</v>
      </c>
      <c r="O34" s="158">
        <f t="shared" si="4"/>
        <v>0</v>
      </c>
      <c r="P34" s="158">
        <v>0</v>
      </c>
      <c r="Q34" s="158">
        <f t="shared" si="5"/>
        <v>0</v>
      </c>
      <c r="R34" s="158"/>
      <c r="S34" s="158" t="s">
        <v>95</v>
      </c>
      <c r="T34" s="158" t="s">
        <v>95</v>
      </c>
      <c r="U34" s="158">
        <v>0.49</v>
      </c>
      <c r="V34" s="158">
        <f t="shared" si="6"/>
        <v>0.28999999999999998</v>
      </c>
      <c r="W34" s="158"/>
      <c r="X34" s="158" t="s">
        <v>136</v>
      </c>
      <c r="Y34" s="148"/>
      <c r="Z34" s="148"/>
      <c r="AA34" s="148"/>
      <c r="AB34" s="148"/>
      <c r="AC34" s="148"/>
      <c r="AD34" s="148"/>
      <c r="AE34" s="148"/>
      <c r="AF34" s="148"/>
      <c r="AG34" s="148" t="s">
        <v>137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5">
      <c r="A35" s="175">
        <v>12</v>
      </c>
      <c r="B35" s="176" t="s">
        <v>144</v>
      </c>
      <c r="C35" s="186" t="s">
        <v>145</v>
      </c>
      <c r="D35" s="177" t="s">
        <v>135</v>
      </c>
      <c r="E35" s="178">
        <v>8.3117999999999999</v>
      </c>
      <c r="F35" s="179"/>
      <c r="G35" s="180">
        <f t="shared" si="0"/>
        <v>0</v>
      </c>
      <c r="H35" s="159"/>
      <c r="I35" s="158">
        <f t="shared" si="1"/>
        <v>0</v>
      </c>
      <c r="J35" s="159"/>
      <c r="K35" s="158">
        <f t="shared" si="2"/>
        <v>0</v>
      </c>
      <c r="L35" s="158">
        <v>21</v>
      </c>
      <c r="M35" s="158">
        <f t="shared" si="3"/>
        <v>0</v>
      </c>
      <c r="N35" s="158">
        <v>0</v>
      </c>
      <c r="O35" s="158">
        <f t="shared" si="4"/>
        <v>0</v>
      </c>
      <c r="P35" s="158">
        <v>0</v>
      </c>
      <c r="Q35" s="158">
        <f t="shared" si="5"/>
        <v>0</v>
      </c>
      <c r="R35" s="158"/>
      <c r="S35" s="158" t="s">
        <v>95</v>
      </c>
      <c r="T35" s="158" t="s">
        <v>95</v>
      </c>
      <c r="U35" s="158">
        <v>0</v>
      </c>
      <c r="V35" s="158">
        <f t="shared" si="6"/>
        <v>0</v>
      </c>
      <c r="W35" s="158"/>
      <c r="X35" s="158" t="s">
        <v>136</v>
      </c>
      <c r="Y35" s="148"/>
      <c r="Z35" s="148"/>
      <c r="AA35" s="148"/>
      <c r="AB35" s="148"/>
      <c r="AC35" s="148"/>
      <c r="AD35" s="148"/>
      <c r="AE35" s="148"/>
      <c r="AF35" s="148"/>
      <c r="AG35" s="148" t="s">
        <v>137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5">
      <c r="A36" s="175">
        <v>13</v>
      </c>
      <c r="B36" s="176" t="s">
        <v>146</v>
      </c>
      <c r="C36" s="186" t="s">
        <v>147</v>
      </c>
      <c r="D36" s="177" t="s">
        <v>135</v>
      </c>
      <c r="E36" s="178">
        <v>0.59370000000000001</v>
      </c>
      <c r="F36" s="179"/>
      <c r="G36" s="180">
        <f t="shared" si="0"/>
        <v>0</v>
      </c>
      <c r="H36" s="159"/>
      <c r="I36" s="158">
        <f t="shared" si="1"/>
        <v>0</v>
      </c>
      <c r="J36" s="159"/>
      <c r="K36" s="158">
        <f t="shared" si="2"/>
        <v>0</v>
      </c>
      <c r="L36" s="158">
        <v>21</v>
      </c>
      <c r="M36" s="158">
        <f t="shared" si="3"/>
        <v>0</v>
      </c>
      <c r="N36" s="158">
        <v>0</v>
      </c>
      <c r="O36" s="158">
        <f t="shared" si="4"/>
        <v>0</v>
      </c>
      <c r="P36" s="158">
        <v>0</v>
      </c>
      <c r="Q36" s="158">
        <f t="shared" si="5"/>
        <v>0</v>
      </c>
      <c r="R36" s="158"/>
      <c r="S36" s="158" t="s">
        <v>95</v>
      </c>
      <c r="T36" s="158" t="s">
        <v>95</v>
      </c>
      <c r="U36" s="158">
        <v>0.94199999999999995</v>
      </c>
      <c r="V36" s="158">
        <f t="shared" si="6"/>
        <v>0.56000000000000005</v>
      </c>
      <c r="W36" s="158"/>
      <c r="X36" s="158" t="s">
        <v>136</v>
      </c>
      <c r="Y36" s="148"/>
      <c r="Z36" s="148"/>
      <c r="AA36" s="148"/>
      <c r="AB36" s="148"/>
      <c r="AC36" s="148"/>
      <c r="AD36" s="148"/>
      <c r="AE36" s="148"/>
      <c r="AF36" s="148"/>
      <c r="AG36" s="148" t="s">
        <v>137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5">
      <c r="A37" s="175">
        <v>14</v>
      </c>
      <c r="B37" s="176" t="s">
        <v>148</v>
      </c>
      <c r="C37" s="186" t="s">
        <v>149</v>
      </c>
      <c r="D37" s="177" t="s">
        <v>135</v>
      </c>
      <c r="E37" s="178">
        <v>0.59370000000000001</v>
      </c>
      <c r="F37" s="179"/>
      <c r="G37" s="180">
        <f t="shared" si="0"/>
        <v>0</v>
      </c>
      <c r="H37" s="159"/>
      <c r="I37" s="158">
        <f t="shared" si="1"/>
        <v>0</v>
      </c>
      <c r="J37" s="159"/>
      <c r="K37" s="158">
        <f t="shared" si="2"/>
        <v>0</v>
      </c>
      <c r="L37" s="158">
        <v>21</v>
      </c>
      <c r="M37" s="158">
        <f t="shared" si="3"/>
        <v>0</v>
      </c>
      <c r="N37" s="158">
        <v>0</v>
      </c>
      <c r="O37" s="158">
        <f t="shared" si="4"/>
        <v>0</v>
      </c>
      <c r="P37" s="158">
        <v>0</v>
      </c>
      <c r="Q37" s="158">
        <f t="shared" si="5"/>
        <v>0</v>
      </c>
      <c r="R37" s="158"/>
      <c r="S37" s="158" t="s">
        <v>119</v>
      </c>
      <c r="T37" s="158" t="s">
        <v>96</v>
      </c>
      <c r="U37" s="158">
        <v>0</v>
      </c>
      <c r="V37" s="158">
        <f t="shared" si="6"/>
        <v>0</v>
      </c>
      <c r="W37" s="158"/>
      <c r="X37" s="158" t="s">
        <v>136</v>
      </c>
      <c r="Y37" s="148"/>
      <c r="Z37" s="148"/>
      <c r="AA37" s="148"/>
      <c r="AB37" s="148"/>
      <c r="AC37" s="148"/>
      <c r="AD37" s="148"/>
      <c r="AE37" s="148"/>
      <c r="AF37" s="148"/>
      <c r="AG37" s="148" t="s">
        <v>137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x14ac:dyDescent="0.25">
      <c r="A38" s="163" t="s">
        <v>91</v>
      </c>
      <c r="B38" s="164" t="s">
        <v>64</v>
      </c>
      <c r="C38" s="183" t="s">
        <v>29</v>
      </c>
      <c r="D38" s="165"/>
      <c r="E38" s="166"/>
      <c r="F38" s="167"/>
      <c r="G38" s="168">
        <f>SUMIF(AG39:AG39,"&lt;&gt;NOR",G39:G39)</f>
        <v>0</v>
      </c>
      <c r="H38" s="162"/>
      <c r="I38" s="162">
        <f>SUM(I39:I39)</f>
        <v>0</v>
      </c>
      <c r="J38" s="162"/>
      <c r="K38" s="162">
        <f>SUM(K39:K39)</f>
        <v>0</v>
      </c>
      <c r="L38" s="162"/>
      <c r="M38" s="162">
        <f>SUM(M39:M39)</f>
        <v>0</v>
      </c>
      <c r="N38" s="162"/>
      <c r="O38" s="162">
        <f>SUM(O39:O39)</f>
        <v>0</v>
      </c>
      <c r="P38" s="162"/>
      <c r="Q38" s="162">
        <f>SUM(Q39:Q39)</f>
        <v>0</v>
      </c>
      <c r="R38" s="162"/>
      <c r="S38" s="162"/>
      <c r="T38" s="162"/>
      <c r="U38" s="162"/>
      <c r="V38" s="162">
        <f>SUM(V39:V39)</f>
        <v>0</v>
      </c>
      <c r="W38" s="162"/>
      <c r="X38" s="162"/>
      <c r="AG38" t="s">
        <v>92</v>
      </c>
    </row>
    <row r="39" spans="1:60" outlineLevel="1" x14ac:dyDescent="0.25">
      <c r="A39" s="175">
        <v>15</v>
      </c>
      <c r="B39" s="176" t="s">
        <v>150</v>
      </c>
      <c r="C39" s="186" t="s">
        <v>151</v>
      </c>
      <c r="D39" s="177" t="s">
        <v>118</v>
      </c>
      <c r="E39" s="178">
        <v>1</v>
      </c>
      <c r="F39" s="179"/>
      <c r="G39" s="180">
        <f>ROUND(E39*F39,2)</f>
        <v>0</v>
      </c>
      <c r="H39" s="159"/>
      <c r="I39" s="158">
        <f>ROUND(E39*H39,2)</f>
        <v>0</v>
      </c>
      <c r="J39" s="159"/>
      <c r="K39" s="158">
        <f>ROUND(E39*J39,2)</f>
        <v>0</v>
      </c>
      <c r="L39" s="158">
        <v>21</v>
      </c>
      <c r="M39" s="158">
        <f>G39*(1+L39/100)</f>
        <v>0</v>
      </c>
      <c r="N39" s="158">
        <v>0</v>
      </c>
      <c r="O39" s="158">
        <f>ROUND(E39*N39,2)</f>
        <v>0</v>
      </c>
      <c r="P39" s="158">
        <v>0</v>
      </c>
      <c r="Q39" s="158">
        <f>ROUND(E39*P39,2)</f>
        <v>0</v>
      </c>
      <c r="R39" s="158"/>
      <c r="S39" s="158" t="s">
        <v>95</v>
      </c>
      <c r="T39" s="158" t="s">
        <v>96</v>
      </c>
      <c r="U39" s="158">
        <v>0</v>
      </c>
      <c r="V39" s="158">
        <f>ROUND(E39*U39,2)</f>
        <v>0</v>
      </c>
      <c r="W39" s="158"/>
      <c r="X39" s="158" t="s">
        <v>152</v>
      </c>
      <c r="Y39" s="148"/>
      <c r="Z39" s="148"/>
      <c r="AA39" s="148"/>
      <c r="AB39" s="148"/>
      <c r="AC39" s="148"/>
      <c r="AD39" s="148"/>
      <c r="AE39" s="148"/>
      <c r="AF39" s="148"/>
      <c r="AG39" s="148" t="s">
        <v>153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x14ac:dyDescent="0.25">
      <c r="A40" s="163" t="s">
        <v>91</v>
      </c>
      <c r="B40" s="164" t="s">
        <v>65</v>
      </c>
      <c r="C40" s="183" t="s">
        <v>30</v>
      </c>
      <c r="D40" s="165"/>
      <c r="E40" s="166"/>
      <c r="F40" s="167"/>
      <c r="G40" s="168">
        <f>SUMIF(AG41:AG41,"&lt;&gt;NOR",G41:G41)</f>
        <v>0</v>
      </c>
      <c r="H40" s="162"/>
      <c r="I40" s="162">
        <f>SUM(I41:I41)</f>
        <v>0</v>
      </c>
      <c r="J40" s="162"/>
      <c r="K40" s="162">
        <f>SUM(K41:K41)</f>
        <v>0</v>
      </c>
      <c r="L40" s="162"/>
      <c r="M40" s="162">
        <f>SUM(M41:M41)</f>
        <v>0</v>
      </c>
      <c r="N40" s="162"/>
      <c r="O40" s="162">
        <f>SUM(O41:O41)</f>
        <v>0</v>
      </c>
      <c r="P40" s="162"/>
      <c r="Q40" s="162">
        <f>SUM(Q41:Q41)</f>
        <v>0</v>
      </c>
      <c r="R40" s="162"/>
      <c r="S40" s="162"/>
      <c r="T40" s="162"/>
      <c r="U40" s="162"/>
      <c r="V40" s="162">
        <f>SUM(V41:V41)</f>
        <v>0</v>
      </c>
      <c r="W40" s="162"/>
      <c r="X40" s="162"/>
      <c r="AG40" t="s">
        <v>92</v>
      </c>
    </row>
    <row r="41" spans="1:60" outlineLevel="1" x14ac:dyDescent="0.25">
      <c r="A41" s="169">
        <v>16</v>
      </c>
      <c r="B41" s="170" t="s">
        <v>154</v>
      </c>
      <c r="C41" s="184" t="s">
        <v>155</v>
      </c>
      <c r="D41" s="171" t="s">
        <v>118</v>
      </c>
      <c r="E41" s="172">
        <v>1</v>
      </c>
      <c r="F41" s="173"/>
      <c r="G41" s="174">
        <f>ROUND(E41*F41,2)</f>
        <v>0</v>
      </c>
      <c r="H41" s="159"/>
      <c r="I41" s="158">
        <f>ROUND(E41*H41,2)</f>
        <v>0</v>
      </c>
      <c r="J41" s="159"/>
      <c r="K41" s="158">
        <f>ROUND(E41*J41,2)</f>
        <v>0</v>
      </c>
      <c r="L41" s="158">
        <v>21</v>
      </c>
      <c r="M41" s="158">
        <f>G41*(1+L41/100)</f>
        <v>0</v>
      </c>
      <c r="N41" s="158">
        <v>0</v>
      </c>
      <c r="O41" s="158">
        <f>ROUND(E41*N41,2)</f>
        <v>0</v>
      </c>
      <c r="P41" s="158">
        <v>0</v>
      </c>
      <c r="Q41" s="158">
        <f>ROUND(E41*P41,2)</f>
        <v>0</v>
      </c>
      <c r="R41" s="158"/>
      <c r="S41" s="158" t="s">
        <v>95</v>
      </c>
      <c r="T41" s="158">
        <v>2019</v>
      </c>
      <c r="U41" s="158">
        <v>0</v>
      </c>
      <c r="V41" s="158">
        <f>ROUND(E41*U41,2)</f>
        <v>0</v>
      </c>
      <c r="W41" s="158"/>
      <c r="X41" s="158" t="s">
        <v>152</v>
      </c>
      <c r="Y41" s="148"/>
      <c r="Z41" s="148"/>
      <c r="AA41" s="148"/>
      <c r="AB41" s="148"/>
      <c r="AC41" s="148"/>
      <c r="AD41" s="148"/>
      <c r="AE41" s="148"/>
      <c r="AF41" s="148"/>
      <c r="AG41" s="148" t="s">
        <v>156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x14ac:dyDescent="0.25">
      <c r="A42" s="3"/>
      <c r="B42" s="4"/>
      <c r="C42" s="188"/>
      <c r="D42" s="6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AE42">
        <v>15</v>
      </c>
      <c r="AF42">
        <v>21</v>
      </c>
      <c r="AG42" t="s">
        <v>78</v>
      </c>
    </row>
    <row r="43" spans="1:60" x14ac:dyDescent="0.25">
      <c r="A43" s="151"/>
      <c r="B43" s="152" t="s">
        <v>31</v>
      </c>
      <c r="C43" s="189"/>
      <c r="D43" s="153"/>
      <c r="E43" s="154"/>
      <c r="F43" s="154"/>
      <c r="G43" s="182">
        <f>G8+G11+G30+G38+G40</f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AE43">
        <f>SUMIF(L7:L41,AE42,G7:G41)</f>
        <v>0</v>
      </c>
      <c r="AF43">
        <f>SUMIF(L7:L41,AF42,G7:G41)</f>
        <v>0</v>
      </c>
      <c r="AG43" t="s">
        <v>157</v>
      </c>
    </row>
    <row r="44" spans="1:60" x14ac:dyDescent="0.25">
      <c r="A44" s="3"/>
      <c r="B44" s="4"/>
      <c r="C44" s="188"/>
      <c r="D44" s="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60" x14ac:dyDescent="0.25">
      <c r="A45" s="3"/>
      <c r="B45" s="4"/>
      <c r="C45" s="188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60" x14ac:dyDescent="0.25">
      <c r="A46" s="255" t="s">
        <v>158</v>
      </c>
      <c r="B46" s="255"/>
      <c r="C46" s="256"/>
      <c r="D46" s="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60" x14ac:dyDescent="0.25">
      <c r="A47" s="257"/>
      <c r="B47" s="258"/>
      <c r="C47" s="259"/>
      <c r="D47" s="258"/>
      <c r="E47" s="258"/>
      <c r="F47" s="258"/>
      <c r="G47" s="26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AG47" t="s">
        <v>159</v>
      </c>
    </row>
    <row r="48" spans="1:60" x14ac:dyDescent="0.25">
      <c r="A48" s="261"/>
      <c r="B48" s="262"/>
      <c r="C48" s="263"/>
      <c r="D48" s="262"/>
      <c r="E48" s="262"/>
      <c r="F48" s="262"/>
      <c r="G48" s="26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33" x14ac:dyDescent="0.25">
      <c r="A49" s="261"/>
      <c r="B49" s="262"/>
      <c r="C49" s="263"/>
      <c r="D49" s="262"/>
      <c r="E49" s="262"/>
      <c r="F49" s="262"/>
      <c r="G49" s="26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33" x14ac:dyDescent="0.25">
      <c r="A50" s="261"/>
      <c r="B50" s="262"/>
      <c r="C50" s="263"/>
      <c r="D50" s="262"/>
      <c r="E50" s="262"/>
      <c r="F50" s="262"/>
      <c r="G50" s="26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33" x14ac:dyDescent="0.25">
      <c r="A51" s="265"/>
      <c r="B51" s="266"/>
      <c r="C51" s="267"/>
      <c r="D51" s="266"/>
      <c r="E51" s="266"/>
      <c r="F51" s="266"/>
      <c r="G51" s="26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33" x14ac:dyDescent="0.25">
      <c r="A52" s="3"/>
      <c r="B52" s="4"/>
      <c r="C52" s="188"/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33" x14ac:dyDescent="0.25">
      <c r="C53" s="190"/>
      <c r="D53" s="10"/>
      <c r="AG53" t="s">
        <v>160</v>
      </c>
    </row>
    <row r="54" spans="1:33" x14ac:dyDescent="0.25">
      <c r="D54" s="10"/>
    </row>
    <row r="55" spans="1:33" x14ac:dyDescent="0.25">
      <c r="D55" s="10"/>
    </row>
    <row r="56" spans="1:33" x14ac:dyDescent="0.25">
      <c r="D56" s="10"/>
    </row>
    <row r="57" spans="1:33" x14ac:dyDescent="0.25">
      <c r="D57" s="10"/>
    </row>
    <row r="58" spans="1:33" x14ac:dyDescent="0.25">
      <c r="D58" s="10"/>
    </row>
    <row r="59" spans="1:33" x14ac:dyDescent="0.25">
      <c r="D59" s="10"/>
    </row>
    <row r="60" spans="1:33" x14ac:dyDescent="0.25">
      <c r="D60" s="10"/>
    </row>
    <row r="61" spans="1:33" x14ac:dyDescent="0.25">
      <c r="D61" s="10"/>
    </row>
    <row r="62" spans="1:33" x14ac:dyDescent="0.25">
      <c r="D62" s="10"/>
    </row>
    <row r="63" spans="1:33" x14ac:dyDescent="0.25">
      <c r="D63" s="10"/>
    </row>
    <row r="64" spans="1:33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">
    <mergeCell ref="A47:G51"/>
    <mergeCell ref="A1:G1"/>
    <mergeCell ref="C2:G2"/>
    <mergeCell ref="C3:G3"/>
    <mergeCell ref="C4:G4"/>
    <mergeCell ref="A46:C4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01 Pol'!Názvy_tisku</vt:lpstr>
      <vt:lpstr>oadresa</vt:lpstr>
      <vt:lpstr>Stavba!Objednatel</vt:lpstr>
      <vt:lpstr>Stavba!Objekt</vt:lpstr>
      <vt:lpstr>'SO01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Stanislav Skřička</cp:lastModifiedBy>
  <cp:lastPrinted>2019-03-19T12:27:02Z</cp:lastPrinted>
  <dcterms:created xsi:type="dcterms:W3CDTF">2009-04-08T07:15:50Z</dcterms:created>
  <dcterms:modified xsi:type="dcterms:W3CDTF">2021-03-22T15:09:18Z</dcterms:modified>
</cp:coreProperties>
</file>